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dic/Library/CloudStorage/Dropbox/Christoph/Geschäft/70-Projekte/100-Energieberater/999-Werbung/Excel/"/>
    </mc:Choice>
  </mc:AlternateContent>
  <xr:revisionPtr revIDLastSave="0" documentId="13_ncr:1_{121E0345-4C39-B64B-901B-374BC76653A6}" xr6:coauthVersionLast="47" xr6:coauthVersionMax="47" xr10:uidLastSave="{00000000-0000-0000-0000-000000000000}"/>
  <workbookProtection workbookAlgorithmName="SHA-512" workbookHashValue="Xkh75D8itMm3K/zD57qMQXF8jdChsRo0W51f+zBCkK2TvzGK+UwIQXRQAwoBvslVhfgrhE/wpDIw0OGZXlekRA==" workbookSaltValue="xMFKt0Zy3UprQtOslhiatw==" workbookSpinCount="100000" lockStructure="1"/>
  <bookViews>
    <workbookView xWindow="4360" yWindow="3760" windowWidth="27040" windowHeight="15740" xr2:uid="{F9D29047-9EF9-BA42-8C5E-881A5100B8F4}"/>
  </bookViews>
  <sheets>
    <sheet name="Cockpit" sheetId="1" r:id="rId1"/>
    <sheet name="Config" sheetId="2" state="hidden" r:id="rId2"/>
  </sheets>
  <definedNames>
    <definedName name="ANTEIL_HEIZBEDARF">Cockpit!$H$12</definedName>
    <definedName name="CO2_PREIS">Cockpit!$C$22</definedName>
    <definedName name="EEK_aktuell">Cockpit!$E$16</definedName>
    <definedName name="EEK_neu">Cockpit!$J$15</definedName>
    <definedName name="EEV_AKT">Cockpit!$E$13</definedName>
    <definedName name="EEV_NEU">Cockpit!$J$12</definedName>
    <definedName name="EFH">Cockpit!$C$8</definedName>
    <definedName name="GNF">Cockpit!$H$7</definedName>
    <definedName name="HZART">Cockpit!$C$12</definedName>
    <definedName name="HZKELLER">Cockpit!$E$8</definedName>
    <definedName name="JAZ">Cockpit!$H$13</definedName>
    <definedName name="PEF_ALT">Cockpit!$H$8</definedName>
    <definedName name="PEF_NEU">Cockpit!$J$8</definedName>
    <definedName name="PEV_AKT">Cockpit!$E$14</definedName>
    <definedName name="PEV_NEU">Cockpit!$J$13</definedName>
    <definedName name="PREIS_AKT">Cockpit!$E$20</definedName>
    <definedName name="PREIS_STROM">Cockpit!$C$20</definedName>
    <definedName name="VERBR_ALTHZ">Cockpit!$H$14</definedName>
    <definedName name="VERBR_KLIMA">Cockpit!$H$15</definedName>
    <definedName name="VERBR_NACHHER">Cockpit!$H$16</definedName>
    <definedName name="VERBR_VORHER">Cockpit!$C$16</definedName>
    <definedName name="VOLLLASTSTUNDEN">Config!$C$5</definedName>
    <definedName name="Wfl">Cockpit!$E$7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G12" i="2"/>
  <c r="G11" i="2"/>
  <c r="G10" i="2"/>
  <c r="G9" i="2"/>
  <c r="G8" i="2"/>
  <c r="G7" i="2"/>
  <c r="G6" i="2"/>
  <c r="G5" i="2"/>
  <c r="G4" i="2"/>
  <c r="G3" i="2"/>
  <c r="C16" i="1" l="1"/>
  <c r="H20" i="1" s="1"/>
  <c r="H7" i="1"/>
  <c r="J16" i="1" l="1"/>
  <c r="H21" i="1"/>
  <c r="H22" i="1" s="1"/>
  <c r="H15" i="1"/>
  <c r="H14" i="1"/>
  <c r="E13" i="1"/>
  <c r="E14" i="1" s="1"/>
  <c r="I20" i="1" l="1"/>
  <c r="J20" i="1" s="1"/>
  <c r="J14" i="1"/>
  <c r="I23" i="1" s="1"/>
  <c r="I21" i="1"/>
  <c r="I22" i="1" s="1"/>
  <c r="H16" i="1"/>
  <c r="J12" i="1" s="1"/>
  <c r="J15" i="1" s="1"/>
  <c r="E15" i="1"/>
  <c r="E16" i="1"/>
  <c r="I24" i="1" l="1"/>
  <c r="J13" i="1"/>
  <c r="H23" i="1"/>
  <c r="H24" i="1" s="1"/>
  <c r="J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Engelhardt</author>
  </authors>
  <commentList>
    <comment ref="G8" authorId="0" shapeId="0" xr:uid="{C6CAF604-150D-914C-8912-BC3882ACEC83}">
      <text>
        <r>
          <rPr>
            <b/>
            <sz val="10"/>
            <color rgb="FF000000"/>
            <rFont val="Tahoma"/>
            <family val="2"/>
          </rPr>
          <t>PEF = Primärenergiefaktor</t>
        </r>
      </text>
    </comment>
    <comment ref="I8" authorId="0" shapeId="0" xr:uid="{7363FFF9-F58F-7846-B520-6431E061E20E}">
      <text>
        <r>
          <rPr>
            <b/>
            <sz val="10"/>
            <color rgb="FF000000"/>
            <rFont val="Tahoma"/>
            <family val="2"/>
          </rPr>
          <t>PEF = Primärenergiefaktor</t>
        </r>
      </text>
    </comment>
    <comment ref="G12" authorId="0" shapeId="0" xr:uid="{FCA0689A-CF99-7140-A19E-AE65F5BC1AEA}">
      <text>
        <r>
          <rPr>
            <b/>
            <sz val="10"/>
            <color rgb="FF000000"/>
            <rFont val="Tahoma"/>
            <family val="2"/>
          </rPr>
          <t>Christoph Engelhardt: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Welcher Anteil am gesamten jährlichen Heizbedarf des Gebäudes über die Klimaanlage(n) gedeckt werden soll. Das GEG fordert bei einer neuen Heizung einen Anteil von 65% erneuerbare Energien, der hier über Klimaanlagen berechnet wird. </t>
        </r>
      </text>
    </comment>
    <comment ref="G13" authorId="0" shapeId="0" xr:uid="{5ED4FCD9-9561-7849-89D2-F2234B2BFDDA}">
      <text>
        <r>
          <rPr>
            <b/>
            <sz val="10"/>
            <color rgb="FF000000"/>
            <rFont val="Tahoma"/>
            <family val="2"/>
          </rPr>
          <t>Christoph Engelhardt: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JAZ = Jahresarbeitszahl (auch SCOP - aus dem Englischen: Seasonal Coefficient Of Performance)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Die Jahresarbeitszahl gibt den Wirkungsgrad einer Wärmepumpe / Klimaanlage beim Heizen an. 
</t>
        </r>
        <r>
          <rPr>
            <sz val="10"/>
            <color rgb="FF000000"/>
            <rFont val="Tahoma"/>
            <family val="2"/>
          </rPr>
          <t xml:space="preserve">Ein Wert von 4 bedeutet dabei, dass pro 1 kWh eingesetzten Strom 4 kWh Wärmeenergie von außen in das Gebäude gepumpt werden.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Ein typischer Wert für eine Klimaanlage liegt bei 4 - betrachtet auf die gesamte Heizperiode. 
</t>
        </r>
        <r>
          <rPr>
            <sz val="10"/>
            <color rgb="FF000000"/>
            <rFont val="Tahoma"/>
            <family val="2"/>
          </rPr>
          <t xml:space="preserve">Für die hier geplante Nutzung einer Klimaanlage - nämlich nur an den wärmsten Tagen der Heizperiode, um gerade so den gewünschten Anteil an erneuerbarer Energie für die Heizung einzusetzen - wird die JAZ noch besser sein.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Dennoch empfehle ich hier mit einem konservativen Wert von 4 zu rechnen</t>
        </r>
        <r>
          <rPr>
            <sz val="10"/>
            <color rgb="FF000000"/>
            <rFont val="Tahoma"/>
            <family val="2"/>
          </rPr>
          <t xml:space="preserve">. </t>
        </r>
      </text>
    </comment>
    <comment ref="B20" authorId="0" shapeId="0" xr:uid="{FCC56448-2E0A-AF4A-979D-D86CAF2C3C91}">
      <text>
        <r>
          <rPr>
            <b/>
            <sz val="10"/>
            <color rgb="FF000000"/>
            <rFont val="Tahoma"/>
            <family val="2"/>
          </rPr>
          <t>Christoph Engelhardt: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Hier können Sie den Strompreis für die Versorgung Ihrer Klimaanlage eingeben. 
</t>
        </r>
        <r>
          <rPr>
            <sz val="10"/>
            <color rgb="FF000000"/>
            <rFont val="Tahoma"/>
            <family val="2"/>
          </rPr>
          <t xml:space="preserve">Wenn Sie einen Tarif nach </t>
        </r>
        <r>
          <rPr>
            <sz val="10"/>
            <color rgb="FF000000"/>
            <rFont val="Tahoma"/>
            <family val="2"/>
          </rPr>
          <t>§</t>
        </r>
        <r>
          <rPr>
            <sz val="10"/>
            <color rgb="FF000000"/>
            <rFont val="Tahoma"/>
            <family val="2"/>
          </rPr>
          <t xml:space="preserve">14a EnWG nutzen, sind hier Werte bis ca. 20 Cent pro kWh realistisch. </t>
        </r>
      </text>
    </comment>
    <comment ref="B22" authorId="0" shapeId="0" xr:uid="{8F19203F-7853-B54B-B837-AD81CE1B1AB6}">
      <text>
        <r>
          <rPr>
            <sz val="10"/>
            <color rgb="FF000000"/>
            <rFont val="Tahoma"/>
            <family val="2"/>
          </rPr>
          <t xml:space="preserve">Der CO₂-Preis in Euro pro Tonne. 
</t>
        </r>
        <r>
          <rPr>
            <sz val="10"/>
            <color rgb="FF000000"/>
            <rFont val="Tahoma"/>
            <family val="2"/>
          </rPr>
          <t xml:space="preserve">Die Entwicklung ist durch die EU bis zum Übergang in den freien Handel festgeschrieben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2024: </t>
        </r>
        <r>
          <rPr>
            <sz val="10"/>
            <color rgb="FF000000"/>
            <rFont val="Tahoma"/>
            <family val="2"/>
          </rPr>
          <t>45 Euro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2025: </t>
        </r>
        <r>
          <rPr>
            <sz val="10"/>
            <color rgb="FF000000"/>
            <rFont val="Tahoma"/>
            <family val="2"/>
          </rPr>
          <t>55 Euro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2026: </t>
        </r>
        <r>
          <rPr>
            <sz val="10"/>
            <color rgb="FF000000"/>
            <rFont val="Tahoma"/>
            <family val="2"/>
          </rPr>
          <t xml:space="preserve">55-65 Euro
</t>
        </r>
        <r>
          <rPr>
            <b/>
            <sz val="10"/>
            <color rgb="FF000000"/>
            <rFont val="Tahoma"/>
            <family val="2"/>
          </rPr>
          <t>ab 2027</t>
        </r>
        <r>
          <rPr>
            <sz val="10"/>
            <color rgb="FF000000"/>
            <rFont val="Tahoma"/>
            <family val="2"/>
          </rPr>
          <t xml:space="preserve">: freier Handel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Der aktuelle Preis (gleitender Durchschnitt der letzten 200 Tage) im freien Handel bei Erstellung des Simulators lag bei ca. 73 Euro</t>
        </r>
      </text>
    </comment>
  </commentList>
</comments>
</file>

<file path=xl/sharedStrings.xml><?xml version="1.0" encoding="utf-8"?>
<sst xmlns="http://schemas.openxmlformats.org/spreadsheetml/2006/main" count="82" uniqueCount="73">
  <si>
    <t>Gebäude</t>
  </si>
  <si>
    <t>Wohnfläche</t>
  </si>
  <si>
    <t>Baujahr</t>
  </si>
  <si>
    <t>beheizter Keller?</t>
  </si>
  <si>
    <t>1 - 2-Familienhaus?</t>
  </si>
  <si>
    <t>Ja</t>
  </si>
  <si>
    <t>Nein</t>
  </si>
  <si>
    <t>Gebäudenutzfläche</t>
  </si>
  <si>
    <t>Nebengrößen</t>
  </si>
  <si>
    <t>Heizungsverbrauch</t>
  </si>
  <si>
    <t>1. Jahr</t>
  </si>
  <si>
    <t>2. Jahr</t>
  </si>
  <si>
    <t>3. Jahr</t>
  </si>
  <si>
    <t>Endenergieverbrauch</t>
  </si>
  <si>
    <t>mittl. Verbrauch</t>
  </si>
  <si>
    <t>Primärenergieverbrauch</t>
  </si>
  <si>
    <t>Treibhausgasemissionen</t>
  </si>
  <si>
    <t>Energieeffizienzklasse</t>
  </si>
  <si>
    <t>Brennstoff</t>
  </si>
  <si>
    <t>kg CO2 pro m² &amp; Jahr</t>
  </si>
  <si>
    <t>Anteil Vermieter</t>
  </si>
  <si>
    <t>Anteil Mieter</t>
  </si>
  <si>
    <t>Klassen Endenergiebedarf</t>
  </si>
  <si>
    <t>A+</t>
  </si>
  <si>
    <t>A</t>
  </si>
  <si>
    <t>B</t>
  </si>
  <si>
    <t>C</t>
  </si>
  <si>
    <t>D</t>
  </si>
  <si>
    <t>E</t>
  </si>
  <si>
    <t>F</t>
  </si>
  <si>
    <t>G</t>
  </si>
  <si>
    <t>H</t>
  </si>
  <si>
    <t>kg CO₂ pro kWh</t>
  </si>
  <si>
    <t>Umrechnungsfaktor Heizwert-Brennwert</t>
  </si>
  <si>
    <t>Biomasse Holz</t>
  </si>
  <si>
    <t>Erdgas</t>
  </si>
  <si>
    <t>Flüssiggas</t>
  </si>
  <si>
    <t>Heizöl</t>
  </si>
  <si>
    <t>Nah-/Fernwärme</t>
  </si>
  <si>
    <t>Strom</t>
  </si>
  <si>
    <t>Strom, Energieträgerwechsel</t>
  </si>
  <si>
    <t>Primärenergiefaktor</t>
  </si>
  <si>
    <r>
      <t>CO</t>
    </r>
    <r>
      <rPr>
        <sz val="12"/>
        <color theme="1"/>
        <rFont val="Calibri (Textkörper)"/>
      </rPr>
      <t>₂</t>
    </r>
    <r>
      <rPr>
        <sz val="12"/>
        <color theme="1"/>
        <rFont val="Calibri"/>
        <family val="2"/>
        <scheme val="minor"/>
      </rPr>
      <t xml:space="preserve">-Preis </t>
    </r>
  </si>
  <si>
    <t>Klimaanlage</t>
  </si>
  <si>
    <t>JAZ</t>
  </si>
  <si>
    <t>Verbrauch Klimaanlage</t>
  </si>
  <si>
    <t>Anteil am Heizbedarf</t>
  </si>
  <si>
    <t>Wirtschaftlichkeit</t>
  </si>
  <si>
    <t>Treibhausgas</t>
  </si>
  <si>
    <t>aktuell</t>
  </si>
  <si>
    <t>neu</t>
  </si>
  <si>
    <t>Verbrauch akt. Heizung</t>
  </si>
  <si>
    <t>PEF aktuelle Heizung</t>
  </si>
  <si>
    <t>PEF neu</t>
  </si>
  <si>
    <t>Kosten</t>
  </si>
  <si>
    <t>Kosten Vermieter</t>
  </si>
  <si>
    <t>Ersparnis</t>
  </si>
  <si>
    <t>Volllaststunden</t>
  </si>
  <si>
    <t>neuer Gesamtverbrauch</t>
  </si>
  <si>
    <t>benötigte Heizleistung</t>
  </si>
  <si>
    <t>www.eb-franken.de</t>
  </si>
  <si>
    <t>alle Rechte vorbehalten</t>
  </si>
  <si>
    <t>Preis akt. Brennstoff</t>
  </si>
  <si>
    <t>Preis Strom</t>
  </si>
  <si>
    <t>Brennstoffkosten</t>
  </si>
  <si>
    <t>Preise</t>
  </si>
  <si>
    <t>Sie benötigen Hilfe bei der Sanierung Ihrer Immobilien? 
Sie möchten eine GEG-konforme Wärmelösung für Ihr EFH/MFH/WEG umsetzen?</t>
  </si>
  <si>
    <t>info@eb-franken.de</t>
  </si>
  <si>
    <t>0156 78 89 59 48</t>
  </si>
  <si>
    <t>Christoph Engelhardt</t>
  </si>
  <si>
    <t>Simulation Energieausweis nach Einbau von Klimageräten/Luft-Luft-Wärmepumpen</t>
  </si>
  <si>
    <t xml:space="preserve">Ich freue mich auf Ihre E-Mail oder Ihren Anruf: </t>
  </si>
  <si>
    <t>v1.0.1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</si>
</sst>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"/>
    <numFmt numFmtId="165" formatCode="0.000"/>
    <numFmt numFmtId="166" formatCode="_-* #,##0_-;\-* #,##0_-;_-* &quot;-&quot;??_-;_-@_-"/>
    <numFmt numFmtId="167" formatCode="0\ &quot;m²&quot;"/>
    <numFmt numFmtId="168" formatCode="0.0\ &quot;kWh / m²&quot;"/>
    <numFmt numFmtId="169" formatCode="0.0\ &quot;kg CO₂/(m²*a)&quot;"/>
    <numFmt numFmtId="170" formatCode="0.0\ &quot;to&quot;"/>
    <numFmt numFmtId="171" formatCode="0,000\ &quot;kWh&quot;"/>
    <numFmt numFmtId="172" formatCode="0\ &quot;kW&quot;"/>
    <numFmt numFmtId="173" formatCode="0.00\ &quot;€/kWh&quot;"/>
    <numFmt numFmtId="174" formatCode="0.00\ &quot;€/to&quot;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 (Textkörper)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8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rgb="FF253760"/>
      <name val="Calibri"/>
      <family val="2"/>
      <scheme val="minor"/>
    </font>
    <font>
      <b/>
      <sz val="12"/>
      <color rgb="FF2537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5376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164" fontId="0" fillId="0" borderId="0" xfId="0" applyNumberFormat="1"/>
    <xf numFmtId="165" fontId="0" fillId="0" borderId="0" xfId="0" applyNumberFormat="1"/>
    <xf numFmtId="9" fontId="0" fillId="0" borderId="0" xfId="3" applyFont="1"/>
    <xf numFmtId="166" fontId="0" fillId="0" borderId="0" xfId="1" applyNumberFormat="1" applyFont="1"/>
    <xf numFmtId="166" fontId="0" fillId="0" borderId="0" xfId="1" quotePrefix="1" applyNumberFormat="1" applyFont="1"/>
    <xf numFmtId="0" fontId="4" fillId="0" borderId="0" xfId="0" applyFont="1" applyAlignment="1">
      <alignment vertic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4" xfId="0" applyBorder="1" applyAlignment="1">
      <alignment horizontal="lef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2" xfId="0" applyFont="1" applyFill="1" applyBorder="1" applyAlignment="1">
      <alignment horizontal="right"/>
    </xf>
    <xf numFmtId="0" fontId="10" fillId="0" borderId="0" xfId="4" applyFont="1"/>
    <xf numFmtId="0" fontId="11" fillId="0" borderId="0" xfId="0" applyFont="1"/>
    <xf numFmtId="0" fontId="2" fillId="3" borderId="3" xfId="0" applyFont="1" applyFill="1" applyBorder="1" applyAlignment="1">
      <alignment horizontal="right"/>
    </xf>
    <xf numFmtId="0" fontId="9" fillId="0" borderId="0" xfId="4" quotePrefix="1"/>
    <xf numFmtId="0" fontId="0" fillId="4" borderId="0" xfId="0" applyFill="1" applyAlignment="1" applyProtection="1">
      <alignment horizontal="right"/>
      <protection locked="0"/>
    </xf>
    <xf numFmtId="171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0" fontId="0" fillId="4" borderId="7" xfId="0" applyFill="1" applyBorder="1" applyAlignment="1" applyProtection="1">
      <alignment horizontal="right"/>
      <protection locked="0"/>
    </xf>
    <xf numFmtId="167" fontId="0" fillId="4" borderId="5" xfId="0" applyNumberFormat="1" applyFill="1" applyBorder="1" applyProtection="1">
      <protection locked="0"/>
    </xf>
    <xf numFmtId="0" fontId="0" fillId="4" borderId="8" xfId="0" applyFill="1" applyBorder="1" applyAlignment="1" applyProtection="1">
      <alignment horizontal="right"/>
      <protection locked="0"/>
    </xf>
    <xf numFmtId="9" fontId="0" fillId="4" borderId="0" xfId="3" applyFont="1" applyFill="1" applyBorder="1" applyProtection="1">
      <protection locked="0"/>
    </xf>
    <xf numFmtId="2" fontId="0" fillId="0" borderId="8" xfId="0" applyNumberFormat="1" applyBorder="1"/>
    <xf numFmtId="168" fontId="0" fillId="0" borderId="5" xfId="0" applyNumberFormat="1" applyBorder="1"/>
    <xf numFmtId="169" fontId="0" fillId="0" borderId="5" xfId="0" applyNumberFormat="1" applyBorder="1"/>
    <xf numFmtId="0" fontId="0" fillId="0" borderId="5" xfId="0" applyBorder="1" applyAlignment="1">
      <alignment horizontal="right"/>
    </xf>
    <xf numFmtId="172" fontId="0" fillId="0" borderId="8" xfId="1" applyNumberFormat="1" applyFont="1" applyBorder="1" applyProtection="1"/>
    <xf numFmtId="171" fontId="0" fillId="0" borderId="0" xfId="0" applyNumberFormat="1"/>
    <xf numFmtId="171" fontId="0" fillId="0" borderId="7" xfId="0" applyNumberFormat="1" applyBorder="1"/>
    <xf numFmtId="44" fontId="0" fillId="0" borderId="0" xfId="2" applyFont="1" applyBorder="1" applyProtection="1"/>
    <xf numFmtId="44" fontId="3" fillId="0" borderId="5" xfId="0" applyNumberFormat="1" applyFont="1" applyBorder="1"/>
    <xf numFmtId="170" fontId="0" fillId="0" borderId="0" xfId="0" applyNumberFormat="1"/>
    <xf numFmtId="9" fontId="0" fillId="0" borderId="0" xfId="3" applyFont="1" applyBorder="1" applyProtection="1"/>
    <xf numFmtId="44" fontId="0" fillId="0" borderId="7" xfId="0" applyNumberFormat="1" applyBorder="1"/>
    <xf numFmtId="44" fontId="0" fillId="0" borderId="8" xfId="0" applyNumberFormat="1" applyBorder="1"/>
    <xf numFmtId="0" fontId="0" fillId="0" borderId="8" xfId="0" applyBorder="1" applyAlignment="1">
      <alignment horizontal="right"/>
    </xf>
    <xf numFmtId="173" fontId="0" fillId="4" borderId="0" xfId="0" applyNumberFormat="1" applyFill="1" applyProtection="1">
      <protection locked="0"/>
    </xf>
    <xf numFmtId="173" fontId="0" fillId="4" borderId="5" xfId="0" applyNumberFormat="1" applyFill="1" applyBorder="1" applyProtection="1">
      <protection locked="0"/>
    </xf>
    <xf numFmtId="167" fontId="0" fillId="0" borderId="0" xfId="0" applyNumberFormat="1"/>
    <xf numFmtId="2" fontId="0" fillId="0" borderId="0" xfId="0" applyNumberFormat="1"/>
    <xf numFmtId="174" fontId="0" fillId="4" borderId="0" xfId="0" applyNumberFormat="1" applyFill="1" applyProtection="1">
      <protection locked="0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right"/>
    </xf>
  </cellXfs>
  <cellStyles count="5">
    <cellStyle name="Komma" xfId="1" builtinId="3"/>
    <cellStyle name="Link" xfId="4" builtinId="8"/>
    <cellStyle name="Prozent" xfId="3" builtinId="5"/>
    <cellStyle name="Standard" xfId="0" builtinId="0"/>
    <cellStyle name="Währung" xfId="2" builtinId="4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537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4915678895948" TargetMode="External"/><Relationship Id="rId2" Type="http://schemas.openxmlformats.org/officeDocument/2006/relationships/hyperlink" Target="mailto:info@eb-franken.de" TargetMode="External"/><Relationship Id="rId1" Type="http://schemas.openxmlformats.org/officeDocument/2006/relationships/hyperlink" Target="http://www.eb-franken.d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5BDC-7E93-1F4C-ABEA-42903B2B1587}">
  <dimension ref="B1:K30"/>
  <sheetViews>
    <sheetView tabSelected="1" workbookViewId="0">
      <selection activeCell="H14" sqref="H14"/>
    </sheetView>
  </sheetViews>
  <sheetFormatPr baseColWidth="10" defaultRowHeight="16" x14ac:dyDescent="0.2"/>
  <cols>
    <col min="2" max="2" width="17.6640625" bestFit="1" customWidth="1"/>
    <col min="3" max="3" width="11.83203125" bestFit="1" customWidth="1"/>
    <col min="4" max="4" width="21.6640625" bestFit="1" customWidth="1"/>
    <col min="5" max="5" width="16.83203125" bestFit="1" customWidth="1"/>
    <col min="7" max="7" width="21" bestFit="1" customWidth="1"/>
    <col min="9" max="9" width="21.6640625" bestFit="1" customWidth="1"/>
    <col min="10" max="10" width="16.83203125" bestFit="1" customWidth="1"/>
  </cols>
  <sheetData>
    <row r="1" spans="2:11" ht="17" thickBot="1" x14ac:dyDescent="0.25"/>
    <row r="2" spans="2:11" ht="16" customHeight="1" x14ac:dyDescent="0.2">
      <c r="B2" s="50" t="s">
        <v>70</v>
      </c>
      <c r="C2" s="51"/>
      <c r="D2" s="51"/>
      <c r="E2" s="51"/>
      <c r="F2" s="51"/>
      <c r="G2" s="51"/>
      <c r="H2" s="51"/>
      <c r="I2" s="51"/>
      <c r="J2" s="52"/>
      <c r="K2" s="6"/>
    </row>
    <row r="3" spans="2:11" ht="16" customHeight="1" x14ac:dyDescent="0.2">
      <c r="B3" s="53"/>
      <c r="C3" s="54"/>
      <c r="D3" s="54"/>
      <c r="E3" s="54"/>
      <c r="F3" s="54"/>
      <c r="G3" s="54"/>
      <c r="H3" s="54"/>
      <c r="I3" s="54"/>
      <c r="J3" s="55"/>
      <c r="K3" s="6"/>
    </row>
    <row r="4" spans="2:11" ht="16" customHeight="1" thickBot="1" x14ac:dyDescent="0.25">
      <c r="B4" s="56"/>
      <c r="C4" s="57"/>
      <c r="D4" s="57"/>
      <c r="E4" s="57"/>
      <c r="F4" s="57"/>
      <c r="G4" s="57"/>
      <c r="H4" s="57"/>
      <c r="I4" s="57"/>
      <c r="J4" s="58"/>
      <c r="K4" s="6"/>
    </row>
    <row r="6" spans="2:11" x14ac:dyDescent="0.2">
      <c r="B6" s="16" t="s">
        <v>0</v>
      </c>
      <c r="C6" s="17"/>
      <c r="D6" s="17"/>
      <c r="E6" s="18"/>
      <c r="G6" s="12" t="s">
        <v>8</v>
      </c>
      <c r="H6" s="13"/>
      <c r="I6" s="13"/>
      <c r="J6" s="14"/>
    </row>
    <row r="7" spans="2:11" x14ac:dyDescent="0.2">
      <c r="B7" s="7" t="s">
        <v>2</v>
      </c>
      <c r="C7" s="26"/>
      <c r="D7" t="s">
        <v>1</v>
      </c>
      <c r="E7" s="28"/>
      <c r="G7" s="7" t="s">
        <v>7</v>
      </c>
      <c r="H7" s="47">
        <f>Wfl * IF(AND(EFH="Ja",HZKELLER="Ja"),1.3,1.2)</f>
        <v>0</v>
      </c>
      <c r="J7" s="10"/>
    </row>
    <row r="8" spans="2:11" x14ac:dyDescent="0.2">
      <c r="B8" s="8" t="s">
        <v>4</v>
      </c>
      <c r="C8" s="27" t="s">
        <v>6</v>
      </c>
      <c r="D8" s="9" t="s">
        <v>3</v>
      </c>
      <c r="E8" s="29" t="s">
        <v>6</v>
      </c>
      <c r="G8" s="8" t="s">
        <v>52</v>
      </c>
      <c r="H8" s="9">
        <f>VLOOKUP(HZART,Config!I3:L8,4)</f>
        <v>1.1000000000000001</v>
      </c>
      <c r="I8" s="9" t="s">
        <v>53</v>
      </c>
      <c r="J8" s="31">
        <f>((ANTEIL_HEIZBEDARF*1.8) + ((1-ANTEIL_HEIZBEDARF)*PEF_ALT))</f>
        <v>1.5550000000000002</v>
      </c>
    </row>
    <row r="9" spans="2:11" x14ac:dyDescent="0.2">
      <c r="J9" s="48"/>
    </row>
    <row r="11" spans="2:11" x14ac:dyDescent="0.2">
      <c r="B11" s="16" t="s">
        <v>9</v>
      </c>
      <c r="C11" s="17"/>
      <c r="D11" s="17"/>
      <c r="E11" s="18"/>
      <c r="G11" s="16" t="s">
        <v>43</v>
      </c>
      <c r="H11" s="17"/>
      <c r="I11" s="17"/>
      <c r="J11" s="18"/>
    </row>
    <row r="12" spans="2:11" x14ac:dyDescent="0.2">
      <c r="B12" s="7" t="s">
        <v>18</v>
      </c>
      <c r="C12" s="24" t="s">
        <v>35</v>
      </c>
      <c r="E12" s="10"/>
      <c r="G12" s="7" t="s">
        <v>46</v>
      </c>
      <c r="H12" s="30">
        <v>0.65</v>
      </c>
      <c r="I12" t="s">
        <v>13</v>
      </c>
      <c r="J12" s="32" t="e">
        <f>VERBR_NACHHER/GNF</f>
        <v>#DIV/0!</v>
      </c>
    </row>
    <row r="13" spans="2:11" x14ac:dyDescent="0.2">
      <c r="B13" s="7" t="s">
        <v>10</v>
      </c>
      <c r="C13" s="25"/>
      <c r="D13" t="s">
        <v>13</v>
      </c>
      <c r="E13" s="32" t="e">
        <f>C16/GNF</f>
        <v>#DIV/0!</v>
      </c>
      <c r="G13" s="7" t="s">
        <v>44</v>
      </c>
      <c r="H13" s="26">
        <v>3</v>
      </c>
      <c r="I13" t="s">
        <v>15</v>
      </c>
      <c r="J13" s="32" t="e">
        <f>PEF_NEU*EEV_NEU</f>
        <v>#DIV/0!</v>
      </c>
    </row>
    <row r="14" spans="2:11" x14ac:dyDescent="0.2">
      <c r="B14" s="7" t="s">
        <v>11</v>
      </c>
      <c r="C14" s="25"/>
      <c r="D14" t="s">
        <v>15</v>
      </c>
      <c r="E14" s="32" t="e">
        <f>VLOOKUP(HZART,Config!I3:L8,4)*E13</f>
        <v>#DIV/0!</v>
      </c>
      <c r="G14" s="7" t="s">
        <v>51</v>
      </c>
      <c r="H14" s="36" t="e">
        <f>(1-ANTEIL_HEIZBEDARF)*VERBR_VORHER</f>
        <v>#DIV/0!</v>
      </c>
      <c r="I14" t="s">
        <v>16</v>
      </c>
      <c r="J14" s="33" t="e">
        <f>VERBR_ALTHZ/GNF*VLOOKUP(HZART,Config!I3:J8,2)+VERBR_KLIMA/GNF*VLOOKUP("Strom",Config!I3:J8,2)</f>
        <v>#DIV/0!</v>
      </c>
    </row>
    <row r="15" spans="2:11" x14ac:dyDescent="0.2">
      <c r="B15" s="7" t="s">
        <v>12</v>
      </c>
      <c r="C15" s="25"/>
      <c r="D15" t="s">
        <v>16</v>
      </c>
      <c r="E15" s="33" t="e">
        <f>EEV_AKT*VLOOKUP(HZART,Config!I3:J8,2)</f>
        <v>#DIV/0!</v>
      </c>
      <c r="G15" s="7" t="s">
        <v>45</v>
      </c>
      <c r="H15" s="36" t="e">
        <f>ANTEIL_HEIZBEDARF*VERBR_VORHER/JAZ</f>
        <v>#DIV/0!</v>
      </c>
      <c r="I15" t="s">
        <v>17</v>
      </c>
      <c r="J15" s="34" t="e">
        <f>VLOOKUP(EEV_NEU,Config!E17:F26,2)</f>
        <v>#DIV/0!</v>
      </c>
    </row>
    <row r="16" spans="2:11" x14ac:dyDescent="0.2">
      <c r="B16" s="8" t="s">
        <v>14</v>
      </c>
      <c r="C16" s="37" t="e">
        <f>AVERAGE(C13:C15)</f>
        <v>#DIV/0!</v>
      </c>
      <c r="D16" s="9" t="s">
        <v>17</v>
      </c>
      <c r="E16" s="44" t="e">
        <f>VLOOKUP(EEV_AKT,Config!E17:F26,2)</f>
        <v>#DIV/0!</v>
      </c>
      <c r="G16" s="8" t="s">
        <v>58</v>
      </c>
      <c r="H16" s="37" t="e">
        <f>VERBR_ALTHZ+VERBR_KLIMA</f>
        <v>#DIV/0!</v>
      </c>
      <c r="I16" s="9" t="s">
        <v>59</v>
      </c>
      <c r="J16" s="35" t="e">
        <f>VERBR_VORHER/VOLLLASTSTUNDEN*0.35</f>
        <v>#DIV/0!</v>
      </c>
    </row>
    <row r="19" spans="2:10" x14ac:dyDescent="0.2">
      <c r="B19" s="16" t="s">
        <v>65</v>
      </c>
      <c r="C19" s="17"/>
      <c r="D19" s="17"/>
      <c r="E19" s="18"/>
      <c r="G19" s="16" t="s">
        <v>47</v>
      </c>
      <c r="H19" s="19" t="s">
        <v>49</v>
      </c>
      <c r="I19" s="19" t="s">
        <v>50</v>
      </c>
      <c r="J19" s="22" t="s">
        <v>56</v>
      </c>
    </row>
    <row r="20" spans="2:10" x14ac:dyDescent="0.2">
      <c r="B20" s="7" t="s">
        <v>63</v>
      </c>
      <c r="C20" s="45">
        <v>0.25</v>
      </c>
      <c r="D20" t="s">
        <v>62</v>
      </c>
      <c r="E20" s="46">
        <v>0.1</v>
      </c>
      <c r="G20" s="7" t="s">
        <v>64</v>
      </c>
      <c r="H20" s="38" t="e">
        <f>VERBR_VORHER*PREIS_AKT</f>
        <v>#DIV/0!</v>
      </c>
      <c r="I20" s="38" t="e">
        <f>VERBR_ALTHZ*PREIS_AKT+VERBR_KLIMA*PREIS_STROM</f>
        <v>#DIV/0!</v>
      </c>
      <c r="J20" s="39" t="e">
        <f>H20-I20</f>
        <v>#DIV/0!</v>
      </c>
    </row>
    <row r="21" spans="2:10" x14ac:dyDescent="0.2">
      <c r="B21" s="7"/>
      <c r="E21" s="10"/>
      <c r="G21" s="7" t="s">
        <v>48</v>
      </c>
      <c r="H21" s="40" t="e">
        <f>VERBR_VORHER*VLOOKUP(HZART,Config!I3:J8,2)/1000</f>
        <v>#DIV/0!</v>
      </c>
      <c r="I21" s="40" t="e">
        <f>(VERBR_ALTHZ*VLOOKUP(HZART,Config!I3:J8,2)+VERBR_KLIMA*VLOOKUP("Strom",Config!I3:J8,2))/1000</f>
        <v>#DIV/0!</v>
      </c>
      <c r="J21" s="10"/>
    </row>
    <row r="22" spans="2:10" x14ac:dyDescent="0.2">
      <c r="B22" s="15" t="s">
        <v>42</v>
      </c>
      <c r="C22" s="49">
        <v>71.680000000000007</v>
      </c>
      <c r="E22" s="10"/>
      <c r="G22" s="7" t="s">
        <v>54</v>
      </c>
      <c r="H22" s="38" t="e">
        <f>H21*CO2_PREIS</f>
        <v>#DIV/0!</v>
      </c>
      <c r="I22" s="38" t="e">
        <f>I21*CO2_PREIS</f>
        <v>#DIV/0!</v>
      </c>
      <c r="J22" s="10"/>
    </row>
    <row r="23" spans="2:10" x14ac:dyDescent="0.2">
      <c r="B23" s="7"/>
      <c r="E23" s="10"/>
      <c r="G23" s="7" t="s">
        <v>20</v>
      </c>
      <c r="H23" s="41" t="e">
        <f>VLOOKUP(E15,Config!E3:F12,2)</f>
        <v>#DIV/0!</v>
      </c>
      <c r="I23" s="41" t="e">
        <f>VLOOKUP(J14,Config!E3:F12,2)</f>
        <v>#DIV/0!</v>
      </c>
      <c r="J23" s="10"/>
    </row>
    <row r="24" spans="2:10" x14ac:dyDescent="0.2">
      <c r="B24" s="8"/>
      <c r="C24" s="9"/>
      <c r="D24" s="9"/>
      <c r="E24" s="11"/>
      <c r="G24" s="8" t="s">
        <v>55</v>
      </c>
      <c r="H24" s="42" t="e">
        <f>H23*H22</f>
        <v>#DIV/0!</v>
      </c>
      <c r="I24" s="42" t="e">
        <f>I23*I22</f>
        <v>#DIV/0!</v>
      </c>
      <c r="J24" s="43" t="e">
        <f>H24-I24</f>
        <v>#DIV/0!</v>
      </c>
    </row>
    <row r="27" spans="2:10" ht="16" customHeight="1" x14ac:dyDescent="0.2">
      <c r="B27" s="59" t="s">
        <v>66</v>
      </c>
      <c r="C27" s="59"/>
      <c r="D27" s="59"/>
      <c r="E27" s="59"/>
      <c r="F27" s="59"/>
      <c r="G27" t="s">
        <v>71</v>
      </c>
    </row>
    <row r="28" spans="2:10" x14ac:dyDescent="0.2">
      <c r="B28" s="59"/>
      <c r="C28" s="59"/>
      <c r="D28" s="59"/>
      <c r="E28" s="59"/>
      <c r="F28" s="59"/>
      <c r="G28" s="23" t="s">
        <v>67</v>
      </c>
      <c r="I28" s="23" t="s">
        <v>68</v>
      </c>
    </row>
    <row r="30" spans="2:10" x14ac:dyDescent="0.2">
      <c r="B30" s="20" t="s">
        <v>60</v>
      </c>
      <c r="C30" s="21" t="s">
        <v>61</v>
      </c>
      <c r="D30" s="21"/>
      <c r="E30" t="s">
        <v>72</v>
      </c>
      <c r="I30" s="60" t="s">
        <v>69</v>
      </c>
      <c r="J30" s="60"/>
    </row>
  </sheetData>
  <mergeCells count="3">
    <mergeCell ref="B2:J4"/>
    <mergeCell ref="B27:F28"/>
    <mergeCell ref="I30:J30"/>
  </mergeCells>
  <conditionalFormatting sqref="I23">
    <cfRule type="cellIs" dxfId="3" priority="3" operator="lessThan">
      <formula>$H$23</formula>
    </cfRule>
  </conditionalFormatting>
  <conditionalFormatting sqref="J15">
    <cfRule type="cellIs" dxfId="2" priority="4" operator="lessThan">
      <formula>$E$16</formula>
    </cfRule>
  </conditionalFormatting>
  <conditionalFormatting sqref="J20">
    <cfRule type="cellIs" dxfId="1" priority="1" operator="greaterThan">
      <formula>0</formula>
    </cfRule>
  </conditionalFormatting>
  <conditionalFormatting sqref="J24">
    <cfRule type="cellIs" dxfId="0" priority="2" operator="greaterThan">
      <formula>0</formula>
    </cfRule>
  </conditionalFormatting>
  <hyperlinks>
    <hyperlink ref="B30" r:id="rId1" xr:uid="{92A399C8-BD08-E542-9FCF-897916A09195}"/>
    <hyperlink ref="G28" r:id="rId2" xr:uid="{D62A8BF9-16CA-E24B-B4D2-3D5819CEB0B8}"/>
    <hyperlink ref="I28" r:id="rId3" display="+49 156 78 89 59 48" xr:uid="{B8EE416C-0ACB-F944-89B6-C5BEE4CF36A1}"/>
  </hyperlinks>
  <pageMargins left="0.7" right="0.7" top="0.78740157499999996" bottom="0.78740157499999996" header="0.3" footer="0.3"/>
  <ignoredErrors>
    <ignoredError sqref="C16 J8 H8" unlockedFormula="1"/>
  </ignoredErrors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39610F-F8A9-5344-B710-8B758E8E055E}">
          <x14:formula1>
            <xm:f>Config!$C$2:$C$3</xm:f>
          </x14:formula1>
          <xm:sqref>E8 C8</xm:sqref>
        </x14:dataValidation>
        <x14:dataValidation type="list" allowBlank="1" showInputMessage="1" showErrorMessage="1" xr:uid="{B700D32B-D3E5-A94E-9568-F52A068E26E5}">
          <x14:formula1>
            <xm:f>Config!$I$3:$I$8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5C4E-E9F9-CE4F-A6A3-848F02CFDC21}">
  <dimension ref="B2:L26"/>
  <sheetViews>
    <sheetView workbookViewId="0">
      <selection sqref="A1:XFD1048576"/>
    </sheetView>
  </sheetViews>
  <sheetFormatPr baseColWidth="10" defaultRowHeight="16" x14ac:dyDescent="0.2"/>
  <cols>
    <col min="2" max="2" width="13.83203125" bestFit="1" customWidth="1"/>
    <col min="5" max="5" width="22.6640625" bestFit="1" customWidth="1"/>
    <col min="6" max="6" width="14.83203125" bestFit="1" customWidth="1"/>
    <col min="7" max="7" width="12" bestFit="1" customWidth="1"/>
    <col min="9" max="9" width="25" bestFit="1" customWidth="1"/>
    <col min="10" max="10" width="14" bestFit="1" customWidth="1"/>
    <col min="11" max="11" width="35.1640625" bestFit="1" customWidth="1"/>
  </cols>
  <sheetData>
    <row r="2" spans="2:12" x14ac:dyDescent="0.2">
      <c r="C2" t="s">
        <v>5</v>
      </c>
      <c r="E2" t="s">
        <v>19</v>
      </c>
      <c r="F2" t="s">
        <v>20</v>
      </c>
      <c r="G2" t="s">
        <v>21</v>
      </c>
      <c r="I2" t="s">
        <v>18</v>
      </c>
      <c r="J2" t="s">
        <v>32</v>
      </c>
      <c r="K2" t="s">
        <v>33</v>
      </c>
      <c r="L2" t="s">
        <v>41</v>
      </c>
    </row>
    <row r="3" spans="2:12" x14ac:dyDescent="0.2">
      <c r="C3" t="s">
        <v>6</v>
      </c>
      <c r="E3" s="4">
        <v>0</v>
      </c>
      <c r="F3" s="3">
        <v>0</v>
      </c>
      <c r="G3" s="3">
        <f>1-F3</f>
        <v>1</v>
      </c>
      <c r="I3" t="s">
        <v>34</v>
      </c>
      <c r="J3">
        <v>0.02</v>
      </c>
      <c r="K3" s="1">
        <v>0.92500000000000004</v>
      </c>
      <c r="L3">
        <v>0.2</v>
      </c>
    </row>
    <row r="4" spans="2:12" x14ac:dyDescent="0.2">
      <c r="E4" s="5">
        <v>12</v>
      </c>
      <c r="F4" s="3">
        <v>0.1</v>
      </c>
      <c r="G4" s="3">
        <f t="shared" ref="G4:G12" si="0">1-F4</f>
        <v>0.9</v>
      </c>
      <c r="I4" t="s">
        <v>35</v>
      </c>
      <c r="J4">
        <v>0.24</v>
      </c>
      <c r="K4" s="1">
        <v>0.90630798000000001</v>
      </c>
      <c r="L4">
        <v>1.1000000000000001</v>
      </c>
    </row>
    <row r="5" spans="2:12" x14ac:dyDescent="0.2">
      <c r="B5" t="s">
        <v>57</v>
      </c>
      <c r="C5">
        <v>2000</v>
      </c>
      <c r="E5" s="5">
        <v>17</v>
      </c>
      <c r="F5" s="3">
        <v>0.2</v>
      </c>
      <c r="G5" s="3">
        <f t="shared" si="0"/>
        <v>0.8</v>
      </c>
      <c r="I5" t="s">
        <v>36</v>
      </c>
      <c r="J5">
        <v>0.27</v>
      </c>
      <c r="K5" s="1">
        <v>0.90825036000000003</v>
      </c>
      <c r="L5">
        <v>1.1000000000000001</v>
      </c>
    </row>
    <row r="6" spans="2:12" x14ac:dyDescent="0.2">
      <c r="E6" s="5">
        <v>22</v>
      </c>
      <c r="F6" s="3">
        <v>0.3</v>
      </c>
      <c r="G6" s="3">
        <f t="shared" si="0"/>
        <v>0.7</v>
      </c>
      <c r="I6" t="s">
        <v>37</v>
      </c>
      <c r="J6">
        <v>0.31</v>
      </c>
      <c r="K6" s="1">
        <v>0.96460177000000003</v>
      </c>
      <c r="L6">
        <v>1.1000000000000001</v>
      </c>
    </row>
    <row r="7" spans="2:12" x14ac:dyDescent="0.2">
      <c r="E7" s="5">
        <v>27</v>
      </c>
      <c r="F7" s="3">
        <v>0.4</v>
      </c>
      <c r="G7" s="3">
        <f t="shared" si="0"/>
        <v>0.6</v>
      </c>
      <c r="I7" t="s">
        <v>38</v>
      </c>
      <c r="J7" s="2">
        <v>0.3</v>
      </c>
      <c r="K7">
        <v>1</v>
      </c>
      <c r="L7">
        <v>1</v>
      </c>
    </row>
    <row r="8" spans="2:12" x14ac:dyDescent="0.2">
      <c r="E8" s="4">
        <v>32</v>
      </c>
      <c r="F8" s="3">
        <v>0.5</v>
      </c>
      <c r="G8" s="3">
        <f t="shared" si="0"/>
        <v>0.5</v>
      </c>
      <c r="I8" t="s">
        <v>39</v>
      </c>
      <c r="J8">
        <v>0.56000000000000005</v>
      </c>
      <c r="K8">
        <v>1</v>
      </c>
      <c r="L8">
        <v>1.8</v>
      </c>
    </row>
    <row r="9" spans="2:12" x14ac:dyDescent="0.2">
      <c r="E9" s="4">
        <v>37</v>
      </c>
      <c r="F9" s="3">
        <v>0.6</v>
      </c>
      <c r="G9" s="3">
        <f t="shared" si="0"/>
        <v>0.4</v>
      </c>
      <c r="I9" t="s">
        <v>40</v>
      </c>
      <c r="J9">
        <v>0.36599999999999999</v>
      </c>
      <c r="K9">
        <v>1</v>
      </c>
      <c r="L9">
        <v>1.8</v>
      </c>
    </row>
    <row r="10" spans="2:12" x14ac:dyDescent="0.2">
      <c r="E10" s="4">
        <v>42</v>
      </c>
      <c r="F10" s="3">
        <v>0.7</v>
      </c>
      <c r="G10" s="3">
        <f t="shared" si="0"/>
        <v>0.30000000000000004</v>
      </c>
    </row>
    <row r="11" spans="2:12" x14ac:dyDescent="0.2">
      <c r="E11" s="4">
        <v>47</v>
      </c>
      <c r="F11" s="3">
        <v>0.8</v>
      </c>
      <c r="G11" s="3">
        <f t="shared" si="0"/>
        <v>0.19999999999999996</v>
      </c>
    </row>
    <row r="12" spans="2:12" x14ac:dyDescent="0.2">
      <c r="E12" s="4">
        <v>52</v>
      </c>
      <c r="F12" s="3">
        <v>0.95</v>
      </c>
      <c r="G12" s="3">
        <f t="shared" si="0"/>
        <v>5.0000000000000044E-2</v>
      </c>
    </row>
    <row r="16" spans="2:12" x14ac:dyDescent="0.2">
      <c r="E16" t="s">
        <v>22</v>
      </c>
    </row>
    <row r="17" spans="5:6" x14ac:dyDescent="0.2">
      <c r="E17">
        <v>0</v>
      </c>
      <c r="F17" t="s">
        <v>23</v>
      </c>
    </row>
    <row r="18" spans="5:6" x14ac:dyDescent="0.2">
      <c r="E18">
        <v>30</v>
      </c>
      <c r="F18" t="s">
        <v>24</v>
      </c>
    </row>
    <row r="19" spans="5:6" x14ac:dyDescent="0.2">
      <c r="E19">
        <v>50</v>
      </c>
      <c r="F19" t="s">
        <v>25</v>
      </c>
    </row>
    <row r="20" spans="5:6" x14ac:dyDescent="0.2">
      <c r="E20">
        <v>75</v>
      </c>
      <c r="F20" t="s">
        <v>26</v>
      </c>
    </row>
    <row r="21" spans="5:6" x14ac:dyDescent="0.2">
      <c r="E21">
        <v>100</v>
      </c>
      <c r="F21" t="s">
        <v>27</v>
      </c>
    </row>
    <row r="22" spans="5:6" x14ac:dyDescent="0.2">
      <c r="E22">
        <v>130</v>
      </c>
      <c r="F22" t="s">
        <v>28</v>
      </c>
    </row>
    <row r="23" spans="5:6" x14ac:dyDescent="0.2">
      <c r="E23">
        <v>160</v>
      </c>
      <c r="F23" t="s">
        <v>29</v>
      </c>
    </row>
    <row r="24" spans="5:6" x14ac:dyDescent="0.2">
      <c r="E24">
        <v>200</v>
      </c>
      <c r="F24" t="s">
        <v>30</v>
      </c>
    </row>
    <row r="25" spans="5:6" x14ac:dyDescent="0.2">
      <c r="E25">
        <v>250</v>
      </c>
      <c r="F25" t="s">
        <v>31</v>
      </c>
    </row>
    <row r="26" spans="5:6" x14ac:dyDescent="0.2">
      <c r="E26">
        <v>10000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23</vt:i4>
      </vt:variant>
    </vt:vector>
  </HeadingPairs>
  <TitlesOfParts>
    <vt:vector size="25" baseType="lpstr">
      <vt:lpstr>Cockpit</vt:lpstr>
      <vt:lpstr>Config</vt:lpstr>
      <vt:lpstr>ANTEIL_HEIZBEDARF</vt:lpstr>
      <vt:lpstr>CO2_PREIS</vt:lpstr>
      <vt:lpstr>EEK_aktuell</vt:lpstr>
      <vt:lpstr>EEK_neu</vt:lpstr>
      <vt:lpstr>EEV_AKT</vt:lpstr>
      <vt:lpstr>EEV_NEU</vt:lpstr>
      <vt:lpstr>EFH</vt:lpstr>
      <vt:lpstr>GNF</vt:lpstr>
      <vt:lpstr>HZART</vt:lpstr>
      <vt:lpstr>HZKELLER</vt:lpstr>
      <vt:lpstr>JAZ</vt:lpstr>
      <vt:lpstr>PEF_ALT</vt:lpstr>
      <vt:lpstr>PEF_NEU</vt:lpstr>
      <vt:lpstr>PEV_AKT</vt:lpstr>
      <vt:lpstr>PEV_NEU</vt:lpstr>
      <vt:lpstr>PREIS_AKT</vt:lpstr>
      <vt:lpstr>PREIS_STROM</vt:lpstr>
      <vt:lpstr>VERBR_ALTHZ</vt:lpstr>
      <vt:lpstr>VERBR_KLIMA</vt:lpstr>
      <vt:lpstr>VERBR_NACHHER</vt:lpstr>
      <vt:lpstr>VERBR_VORHER</vt:lpstr>
      <vt:lpstr>VOLLLASTSTUNDEN</vt:lpstr>
      <vt:lpstr>Wfl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Engelhardt</dc:creator>
  <cp:lastModifiedBy>Christoph Engelhardt</cp:lastModifiedBy>
  <dcterms:created xsi:type="dcterms:W3CDTF">2024-05-16T09:24:10Z</dcterms:created>
  <dcterms:modified xsi:type="dcterms:W3CDTF">2024-06-25T10:30:47Z</dcterms:modified>
</cp:coreProperties>
</file>